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Nowy BIP dokumenty\Regulaminy\Załączniki do ZFŚS aktualne do wersji ujednoliconej\"/>
    </mc:Choice>
  </mc:AlternateContent>
  <xr:revisionPtr revIDLastSave="0" documentId="8_{773EC25B-E5F0-4C56-8A84-C3AB1A218EE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7" i="1"/>
  <c r="F8" i="1"/>
  <c r="B20" i="1"/>
  <c r="F18" i="1"/>
  <c r="F32" i="1"/>
  <c r="F30" i="1"/>
  <c r="F29" i="1"/>
  <c r="F28" i="1"/>
  <c r="F27" i="1"/>
  <c r="F26" i="1"/>
  <c r="F23" i="1"/>
  <c r="F22" i="1"/>
  <c r="F21" i="1"/>
  <c r="F20" i="1"/>
  <c r="F19" i="1"/>
  <c r="F17" i="1"/>
  <c r="B16" i="1"/>
  <c r="B15" i="1"/>
  <c r="B14" i="1"/>
  <c r="B13" i="1"/>
  <c r="B12" i="1"/>
  <c r="B11" i="1"/>
  <c r="B10" i="1"/>
  <c r="F9" i="1"/>
  <c r="D21" i="1"/>
  <c r="C21" i="1"/>
</calcChain>
</file>

<file path=xl/sharedStrings.xml><?xml version="1.0" encoding="utf-8"?>
<sst xmlns="http://schemas.openxmlformats.org/spreadsheetml/2006/main" count="112" uniqueCount="68">
  <si>
    <t>L.p.</t>
  </si>
  <si>
    <t xml:space="preserve">Rodzaj planowanego wpływu Funduszu </t>
  </si>
  <si>
    <t>Rodzaj planowanego wydatku Funduszu</t>
  </si>
  <si>
    <t xml:space="preserve"> kwota w złotych</t>
  </si>
  <si>
    <t>1.</t>
  </si>
  <si>
    <t>Wysokość rocznego odpisu od planowanych rocznych wynagrodzeń osobowych pracowników Uczelni</t>
  </si>
  <si>
    <t>Wysokość środków przeznaczonych na Fundusz Socjalny 
(suma poz. 1.1. - 1.4.), w tym środki przeznaczone na:</t>
  </si>
  <si>
    <t>2.</t>
  </si>
  <si>
    <t>Wysokość rocznego odpisu wynikająca z liczby byłych pracowników Uczelni</t>
  </si>
  <si>
    <t>1.1.</t>
  </si>
  <si>
    <t>Łączna wysokość odpisu (suma poz. 1.-2 .)</t>
  </si>
  <si>
    <t>1.2.</t>
  </si>
  <si>
    <t>3.</t>
  </si>
  <si>
    <t>Wysokość wpłat wynikających z odpłatnego wykorzystania zakładowych obiektów socjalnych (suma poz. 3.1-3.3.), w tym wpływy z:</t>
  </si>
  <si>
    <t>1.3.</t>
  </si>
  <si>
    <t>3.1.</t>
  </si>
  <si>
    <t>1.4.</t>
  </si>
  <si>
    <t>3.2.</t>
  </si>
  <si>
    <t>Wysokość środków przeznaczonych na Fundusz Mieszkaniowy (suma poz. 2.1. - 2.3.), w tym środki przeznaczone na:</t>
  </si>
  <si>
    <t>3.3.</t>
  </si>
  <si>
    <t>2.1.</t>
  </si>
  <si>
    <t>pożyczki remontowe</t>
  </si>
  <si>
    <t>4.</t>
  </si>
  <si>
    <t>2.2.</t>
  </si>
  <si>
    <t>pożyczki modernizacyjne</t>
  </si>
  <si>
    <t>5.</t>
  </si>
  <si>
    <t>2.3</t>
  </si>
  <si>
    <t xml:space="preserve">Odsetki od udzielonych pożyczek </t>
  </si>
  <si>
    <t>6.</t>
  </si>
  <si>
    <t>2.4</t>
  </si>
  <si>
    <t>pożyczki budowlane</t>
  </si>
  <si>
    <t>7.</t>
  </si>
  <si>
    <t>8.</t>
  </si>
  <si>
    <t>Odsetki od udzielonych pożyczek ( konto 851-10-2009)</t>
  </si>
  <si>
    <t>9.</t>
  </si>
  <si>
    <t>Wysokość niewykorzystanych środków w roku poprzednim</t>
  </si>
  <si>
    <t>10.</t>
  </si>
  <si>
    <t>Wysokość przypadającej na dany rok spłaty zadłużenia wobec Funduszu, wynikająca z wcześniej zawartych ugód i prawomocnych orzeczeń sądowych</t>
  </si>
  <si>
    <t>11.</t>
  </si>
  <si>
    <t>3.4.</t>
  </si>
  <si>
    <t xml:space="preserve"> </t>
  </si>
  <si>
    <t>Razem wpływy</t>
  </si>
  <si>
    <t>3.5.</t>
  </si>
  <si>
    <t>3.6.</t>
  </si>
  <si>
    <t>Informacje uzupełniające</t>
  </si>
  <si>
    <t>3.7.</t>
  </si>
  <si>
    <t>kwota w złotych</t>
  </si>
  <si>
    <t>Wysokość długoterminowych należności wobec Funduszu wynikająca z zaangażowania środków Funduszu Mieszkaniowego w udzielone pożyczki, według stanu na dzień 31 grudnia roku poprzedniego</t>
  </si>
  <si>
    <t>Wysokość pozostającego do spłaty zadłużenia wobec Funduszu wynikająca z wcześniej zawartych ugód i prawomocnych orzeczeń sądowych, według stanu na dzień 31 grudnia roku poprzedniego</t>
  </si>
  <si>
    <t>4.1.</t>
  </si>
  <si>
    <t>Maksymalna wysokość środków zaangażowanych w danym roku w nowe pożyczki udzielane z Funduszu Mieszkaniowego</t>
  </si>
  <si>
    <t>4.2.</t>
  </si>
  <si>
    <t>Wysokość wypłaconych rocznych wynagrodzeń osobowych</t>
  </si>
  <si>
    <t>4.3.</t>
  </si>
  <si>
    <t xml:space="preserve"> 5.</t>
  </si>
  <si>
    <t xml:space="preserve">Liczba emerytów i rencistów wg stanu na dzień 31 grudnia </t>
  </si>
  <si>
    <t>Ubezpieczenie majatku ( konto 851-10-3018)</t>
  </si>
  <si>
    <r>
      <t>Sporządził ………………………………………………………….</t>
    </r>
    <r>
      <rPr>
        <sz val="8"/>
        <color indexed="8"/>
        <rFont val="Calibri"/>
        <family val="2"/>
        <charset val="238"/>
      </rPr>
      <t xml:space="preserve"> </t>
    </r>
  </si>
  <si>
    <r>
      <t>Data: …………….</t>
    </r>
    <r>
      <rPr>
        <sz val="8"/>
        <color indexed="8"/>
        <rFont val="Calibri"/>
        <family val="2"/>
        <charset val="238"/>
      </rPr>
      <t xml:space="preserve"> </t>
    </r>
  </si>
  <si>
    <t>Razem wydatki</t>
  </si>
  <si>
    <t>Pozostałe środki</t>
  </si>
  <si>
    <t>Preliminarz/Prowizorium ZFŚS w roku</t>
  </si>
  <si>
    <t>Załącznik Nr 1 do Regulaminu ZFŚS</t>
  </si>
  <si>
    <t>Wysokość środków przeznaczonych na Fundusz Kulturalno-Rekreacyjny (suma poz. 3.1. - 3.7.), w tym wydatki na:</t>
  </si>
  <si>
    <t>Wysokość środków przeznaczonych na Fundusz Obiektów Socjalnych (suma poz. 4.1. - 4.3.), w tym wydatki na:</t>
  </si>
  <si>
    <t>Wykonanie 2022</t>
  </si>
  <si>
    <t>Plan roczny 2023</t>
  </si>
  <si>
    <t>Załącznik nr 1
do Zarządzenia Nr 32/2023
z dnia 13 kwietnia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</si>
</sst>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8"/>
      <color rgb="FFFF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10"/>
      <name val="Calibri"/>
      <family val="2"/>
      <charset val="238"/>
    </font>
    <font>
      <i/>
      <sz val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44" fontId="4" fillId="4" borderId="1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4" fontId="2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4" fontId="8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0" xfId="0" applyNumberFormat="1" applyFont="1"/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44" fontId="2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4" fillId="4" borderId="3" xfId="1" applyNumberFormat="1" applyFont="1" applyFill="1" applyBorder="1" applyAlignment="1">
      <alignment horizontal="center" vertical="center" wrapText="1"/>
    </xf>
    <xf numFmtId="44" fontId="4" fillId="4" borderId="4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3006090</xdr:colOff>
      <xdr:row>35</xdr:row>
      <xdr:rowOff>83819</xdr:rowOff>
    </xdr:from>
    <xdr:to>
      <xdr:col>5</xdr:col>
      <xdr:colOff>1066800</xdr:colOff>
      <xdr:row>36</xdr:row>
      <xdr:rowOff>175260</xdr:rowOff>
    </xdr:to>
    <xdr:sp macro="" textlink="">
      <xdr:nvSpPr>
        <xdr:cNvPr id="2" name="Pole tekstowe 2">
          <a:extLst>
            <a:ext uri="{FF2B5EF4-FFF2-40B4-BE49-F238E27FC236}">
              <a16:creationId xmlns:a16="http://schemas.microsoft.com/office/drawing/2014/main" id="{CD6D459A-6BE3-4367-A7A7-711422B652B5}"/>
            </a:ext>
          </a:extLst>
        </xdr:cNvPr>
        <xdr:cNvSpPr txBox="1">
          <a:spLocks noChangeArrowheads="1"/>
        </xdr:cNvSpPr>
      </xdr:nvSpPr>
      <xdr:spPr bwMode="auto">
        <a:xfrm>
          <a:off x="3310890" y="8675369"/>
          <a:ext cx="3108960" cy="28194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l-PL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Zatwierdził …………………………………………………………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>
      <selection activeCell="J6" sqref="J6"/>
    </sheetView>
  </sheetViews>
  <sheetFormatPr defaultRowHeight="15" x14ac:dyDescent="0.25"/>
  <cols>
    <col min="1" max="1" width="4.5703125" style="27" customWidth="1"/>
    <col min="2" max="2" width="45.5703125" style="27" customWidth="1"/>
    <col min="3" max="4" width="12.5703125" style="27" bestFit="1" customWidth="1"/>
    <col min="5" max="5" width="4.5703125" style="27" bestFit="1" customWidth="1"/>
    <col min="6" max="6" width="42.5703125" style="27" customWidth="1"/>
    <col min="7" max="8" width="12.5703125" style="27" bestFit="1" customWidth="1"/>
  </cols>
  <sheetData>
    <row r="1" spans="1:8" ht="38.1" customHeight="1" x14ac:dyDescent="0.25">
      <c r="F1" s="31" t="s">
        <v>67</v>
      </c>
      <c r="G1" s="32"/>
      <c r="H1" s="32"/>
    </row>
    <row r="2" spans="1:8" x14ac:dyDescent="0.25">
      <c r="A2" s="33" t="s">
        <v>62</v>
      </c>
      <c r="B2" s="33"/>
      <c r="F2" s="30"/>
      <c r="G2" s="30"/>
      <c r="H2" s="30"/>
    </row>
    <row r="3" spans="1:8" x14ac:dyDescent="0.25">
      <c r="A3" s="36" t="s">
        <v>61</v>
      </c>
      <c r="B3" s="36"/>
      <c r="C3" s="36"/>
      <c r="D3" s="36"/>
      <c r="E3" s="36"/>
      <c r="F3" s="36"/>
      <c r="G3" s="36"/>
      <c r="H3" s="36"/>
    </row>
    <row r="4" spans="1:8" x14ac:dyDescent="0.25">
      <c r="A4" s="37" t="s">
        <v>0</v>
      </c>
      <c r="B4" s="37" t="s">
        <v>1</v>
      </c>
      <c r="C4" s="1" t="s">
        <v>65</v>
      </c>
      <c r="D4" s="1" t="s">
        <v>66</v>
      </c>
      <c r="E4" s="37" t="s">
        <v>0</v>
      </c>
      <c r="F4" s="37" t="s">
        <v>2</v>
      </c>
      <c r="G4" s="1" t="s">
        <v>65</v>
      </c>
      <c r="H4" s="1" t="s">
        <v>66</v>
      </c>
    </row>
    <row r="5" spans="1:8" x14ac:dyDescent="0.25">
      <c r="A5" s="37"/>
      <c r="B5" s="37"/>
      <c r="C5" s="1" t="s">
        <v>3</v>
      </c>
      <c r="D5" s="1" t="s">
        <v>3</v>
      </c>
      <c r="E5" s="37"/>
      <c r="F5" s="37"/>
      <c r="G5" s="1" t="s">
        <v>3</v>
      </c>
      <c r="H5" s="1" t="s">
        <v>3</v>
      </c>
    </row>
    <row r="6" spans="1:8" ht="22.5" x14ac:dyDescent="0.25">
      <c r="A6" s="2" t="s">
        <v>4</v>
      </c>
      <c r="B6" s="3" t="s">
        <v>5</v>
      </c>
      <c r="C6" s="4"/>
      <c r="D6" s="4"/>
      <c r="E6" s="2" t="s">
        <v>4</v>
      </c>
      <c r="F6" s="3" t="s">
        <v>6</v>
      </c>
      <c r="G6" s="5"/>
      <c r="H6" s="5"/>
    </row>
    <row r="7" spans="1:8" ht="22.5" x14ac:dyDescent="0.25">
      <c r="A7" s="2" t="s">
        <v>7</v>
      </c>
      <c r="B7" s="3" t="s">
        <v>8</v>
      </c>
      <c r="C7" s="4"/>
      <c r="D7" s="4"/>
      <c r="E7" s="6" t="s">
        <v>9</v>
      </c>
      <c r="F7" s="7" t="str">
        <f>CONCATENATE("dofinansowanie zorganizowanego wypoczynku dzieci i młodzieży (konto 851-",$J$3,"-3010)")</f>
        <v>dofinansowanie zorganizowanego wypoczynku dzieci i młodzieży (konto 851--3010)</v>
      </c>
      <c r="G7" s="8"/>
      <c r="H7" s="9"/>
    </row>
    <row r="8" spans="1:8" ht="22.5" x14ac:dyDescent="0.25">
      <c r="A8" s="10"/>
      <c r="B8" s="3" t="s">
        <v>10</v>
      </c>
      <c r="C8" s="4"/>
      <c r="D8" s="11"/>
      <c r="E8" s="6" t="s">
        <v>11</v>
      </c>
      <c r="F8" s="7" t="str">
        <f>CONCATENATE("dofinansowanie wypoczynku organizowanego we własnym zakresie (konto 851-",$J$3,"-3011)")</f>
        <v>dofinansowanie wypoczynku organizowanego we własnym zakresie (konto 851--3011)</v>
      </c>
      <c r="G8" s="8"/>
      <c r="H8" s="9"/>
    </row>
    <row r="9" spans="1:8" ht="27.75" customHeight="1" x14ac:dyDescent="0.25">
      <c r="A9" s="2" t="s">
        <v>12</v>
      </c>
      <c r="B9" s="3" t="s">
        <v>13</v>
      </c>
      <c r="C9" s="4"/>
      <c r="D9" s="4"/>
      <c r="E9" s="6" t="s">
        <v>14</v>
      </c>
      <c r="F9" s="7" t="str">
        <f>CONCATENATE("dofinansowanie leczenia sanatoryjnego lub uczestnictwa w turnusie rehabilitacyjnym (konto 851-",$J$3,"-3012)")</f>
        <v>dofinansowanie leczenia sanatoryjnego lub uczestnictwa w turnusie rehabilitacyjnym (konto 851--3012)</v>
      </c>
      <c r="G9" s="8"/>
      <c r="H9" s="9"/>
    </row>
    <row r="10" spans="1:8" x14ac:dyDescent="0.25">
      <c r="A10" s="6" t="s">
        <v>15</v>
      </c>
      <c r="B10" s="7" t="str">
        <f>CONCATENATE("OW w Sząbruku Sile (konto 851-",$J$3,"-2002)")</f>
        <v>OW w Sząbruku Sile (konto 851--2002)</v>
      </c>
      <c r="C10" s="12"/>
      <c r="D10" s="11"/>
      <c r="E10" s="6" t="s">
        <v>16</v>
      </c>
      <c r="F10" s="7" t="str">
        <f>CONCATENATE("pomoc finansową (konto 851-",$J$3,"-3013)")</f>
        <v>pomoc finansową (konto 851--3013)</v>
      </c>
      <c r="G10" s="8"/>
      <c r="H10" s="9"/>
    </row>
    <row r="11" spans="1:8" ht="22.5" x14ac:dyDescent="0.25">
      <c r="A11" s="6" t="s">
        <v>17</v>
      </c>
      <c r="B11" s="7" t="str">
        <f>CONCATENATE("wykorzystania jachtów (konto 851-",$J$3,"-2003)")</f>
        <v>wykorzystania jachtów (konto 851--2003)</v>
      </c>
      <c r="C11" s="12"/>
      <c r="D11" s="11"/>
      <c r="E11" s="2" t="s">
        <v>7</v>
      </c>
      <c r="F11" s="3" t="s">
        <v>18</v>
      </c>
      <c r="G11" s="5"/>
      <c r="H11" s="5"/>
    </row>
    <row r="12" spans="1:8" x14ac:dyDescent="0.25">
      <c r="A12" s="6" t="s">
        <v>19</v>
      </c>
      <c r="B12" s="7" t="str">
        <f>CONCATENATE("OW w Bałdach (konto 851-",$J$3,"-2004)")</f>
        <v>OW w Bałdach (konto 851--2004)</v>
      </c>
      <c r="C12" s="12"/>
      <c r="D12" s="11"/>
      <c r="E12" s="6" t="s">
        <v>20</v>
      </c>
      <c r="F12" s="7" t="s">
        <v>21</v>
      </c>
      <c r="G12" s="8"/>
      <c r="H12" s="9"/>
    </row>
    <row r="13" spans="1:8" ht="22.5" x14ac:dyDescent="0.25">
      <c r="A13" s="2" t="s">
        <v>22</v>
      </c>
      <c r="B13" s="3" t="str">
        <f>CONCATENATE("Wysokość przypadających w danym roku spłat pożyczek przyznanych z Funduszu Mieszkaniowego (konto 235-",$J$3,")")</f>
        <v>Wysokość przypadających w danym roku spłat pożyczek przyznanych z Funduszu Mieszkaniowego (konto 235-)</v>
      </c>
      <c r="C13" s="4"/>
      <c r="D13" s="11"/>
      <c r="E13" s="6" t="s">
        <v>23</v>
      </c>
      <c r="F13" s="7" t="s">
        <v>24</v>
      </c>
      <c r="G13" s="8"/>
      <c r="H13" s="9"/>
    </row>
    <row r="14" spans="1:8" x14ac:dyDescent="0.25">
      <c r="A14" s="2" t="s">
        <v>25</v>
      </c>
      <c r="B14" s="3" t="str">
        <f>CONCATENATE("Wpływy z KP Baccalarium (konto 851-",$J$3,"-2005)")</f>
        <v>Wpływy z KP Baccalarium (konto 851--2005)</v>
      </c>
      <c r="C14" s="4"/>
      <c r="D14" s="11"/>
      <c r="E14" s="6" t="s">
        <v>26</v>
      </c>
      <c r="F14" s="29" t="s">
        <v>27</v>
      </c>
      <c r="G14" s="13"/>
      <c r="H14" s="13"/>
    </row>
    <row r="15" spans="1:8" x14ac:dyDescent="0.25">
      <c r="A15" s="2" t="s">
        <v>28</v>
      </c>
      <c r="B15" s="3" t="str">
        <f>CONCATENATE("Wpływy z opłat za benefit i basen (konto 851-",$J$3,"-2007)")</f>
        <v>Wpływy z opłat za benefit i basen (konto 851--2007)</v>
      </c>
      <c r="C15" s="4"/>
      <c r="D15" s="11"/>
      <c r="E15" s="6" t="s">
        <v>29</v>
      </c>
      <c r="F15" s="7" t="s">
        <v>30</v>
      </c>
      <c r="G15" s="8"/>
      <c r="H15" s="9"/>
    </row>
    <row r="16" spans="1:8" ht="22.5" x14ac:dyDescent="0.25">
      <c r="A16" s="2" t="s">
        <v>31</v>
      </c>
      <c r="B16" s="3" t="str">
        <f>CONCATENATE("Wpływy z pozostałem działalności kulturalnej (konto 851-",$J$3,"-2010)")</f>
        <v>Wpływy z pozostałem działalności kulturalnej (konto 851--2010)</v>
      </c>
      <c r="C16" s="4"/>
      <c r="D16" s="11"/>
      <c r="E16" s="2" t="s">
        <v>12</v>
      </c>
      <c r="F16" s="3" t="s">
        <v>63</v>
      </c>
      <c r="G16" s="5"/>
      <c r="H16" s="5"/>
    </row>
    <row r="17" spans="1:8" x14ac:dyDescent="0.25">
      <c r="A17" s="2" t="s">
        <v>32</v>
      </c>
      <c r="B17" s="3" t="s">
        <v>33</v>
      </c>
      <c r="C17" s="4"/>
      <c r="D17" s="11"/>
      <c r="E17" s="6" t="s">
        <v>15</v>
      </c>
      <c r="F17" s="7" t="str">
        <f>CONCATENATE("benefit i basen (konto  851-",$J$3,"-3007)")</f>
        <v>benefit i basen (konto  851--3007)</v>
      </c>
      <c r="G17" s="8"/>
      <c r="H17" s="14"/>
    </row>
    <row r="18" spans="1:8" x14ac:dyDescent="0.25">
      <c r="A18" s="2" t="s">
        <v>34</v>
      </c>
      <c r="B18" s="3" t="s">
        <v>35</v>
      </c>
      <c r="C18" s="4"/>
      <c r="D18" s="11"/>
      <c r="E18" s="6" t="s">
        <v>17</v>
      </c>
      <c r="F18" s="7" t="str">
        <f>CONCATENATE("świadczenia dla dzieci (konto 851-",$J$3,"-3009)")</f>
        <v>świadczenia dla dzieci (konto 851--3009)</v>
      </c>
      <c r="G18" s="8"/>
      <c r="H18" s="14"/>
    </row>
    <row r="19" spans="1:8" ht="33.75" x14ac:dyDescent="0.25">
      <c r="A19" s="2" t="s">
        <v>36</v>
      </c>
      <c r="B19" s="3" t="s">
        <v>37</v>
      </c>
      <c r="C19" s="4"/>
      <c r="D19" s="11"/>
      <c r="E19" s="6" t="s">
        <v>19</v>
      </c>
      <c r="F19" s="7" t="str">
        <f>CONCATENATE("imprezy kulturalne (konto 851-",$J$3,"-3014)")</f>
        <v>imprezy kulturalne (konto 851--3014)</v>
      </c>
      <c r="G19" s="8"/>
      <c r="H19" s="14"/>
    </row>
    <row r="20" spans="1:8" ht="22.5" x14ac:dyDescent="0.25">
      <c r="A20" s="2" t="s">
        <v>38</v>
      </c>
      <c r="B20" s="3" t="str">
        <f>CONCATENATE("Wysokość pozostałych wpływów Funduszu, m.in. odsetki bankowe (konto 851-",$J$3,"-2099)")</f>
        <v>Wysokość pozostałych wpływów Funduszu, m.in. odsetki bankowe (konto 851--2099)</v>
      </c>
      <c r="C20" s="4"/>
      <c r="D20" s="11"/>
      <c r="E20" s="6" t="s">
        <v>39</v>
      </c>
      <c r="F20" s="7" t="str">
        <f>CONCATENATE("wycieczki krajowe i zagraniczne (konto 851-",$J$3,"-3015)")</f>
        <v>wycieczki krajowe i zagraniczne (konto 851--3015)</v>
      </c>
      <c r="G20" s="8"/>
      <c r="H20" s="14"/>
    </row>
    <row r="21" spans="1:8" x14ac:dyDescent="0.25">
      <c r="A21" s="15" t="s">
        <v>40</v>
      </c>
      <c r="B21" s="16" t="s">
        <v>41</v>
      </c>
      <c r="C21" s="17">
        <f>SUM(C13:C20)+C9+C8</f>
        <v>0</v>
      </c>
      <c r="D21" s="17">
        <f>D8+D9+D13+D15+D17+D18+D19+D20</f>
        <v>0</v>
      </c>
      <c r="E21" s="6" t="s">
        <v>42</v>
      </c>
      <c r="F21" s="7" t="str">
        <f>CONCATENATE("karnety na jazdę konną (konto 851-",$J$3,"-3016)")</f>
        <v>karnety na jazdę konną (konto 851--3016)</v>
      </c>
      <c r="G21" s="8"/>
      <c r="H21" s="14"/>
    </row>
    <row r="22" spans="1:8" x14ac:dyDescent="0.25">
      <c r="A22" s="6" t="s">
        <v>40</v>
      </c>
      <c r="B22" s="6" t="s">
        <v>40</v>
      </c>
      <c r="C22" s="6" t="s">
        <v>40</v>
      </c>
      <c r="D22" s="6" t="s">
        <v>40</v>
      </c>
      <c r="E22" s="6" t="s">
        <v>43</v>
      </c>
      <c r="F22" s="7" t="str">
        <f>CONCATENATE("umowy zlecenia i umowy o dzieło  (konto 851-",$J$3,"-3017)")</f>
        <v>umowy zlecenia i umowy o dzieło  (konto 851--3017)</v>
      </c>
      <c r="G22" s="18"/>
      <c r="H22" s="14"/>
    </row>
    <row r="23" spans="1:8" x14ac:dyDescent="0.25">
      <c r="A23" s="38" t="s">
        <v>40</v>
      </c>
      <c r="B23" s="37" t="s">
        <v>44</v>
      </c>
      <c r="C23" s="1" t="s">
        <v>65</v>
      </c>
      <c r="D23" s="1" t="s">
        <v>66</v>
      </c>
      <c r="E23" s="39" t="s">
        <v>45</v>
      </c>
      <c r="F23" s="40" t="str">
        <f>CONCATENATE("działalność kulturalną (konto 851-",$J$3,"-3020)")</f>
        <v>działalność kulturalną (konto 851--3020)</v>
      </c>
      <c r="G23" s="41"/>
      <c r="H23" s="34"/>
    </row>
    <row r="24" spans="1:8" x14ac:dyDescent="0.25">
      <c r="A24" s="38"/>
      <c r="B24" s="37"/>
      <c r="C24" s="1" t="s">
        <v>46</v>
      </c>
      <c r="D24" s="1" t="s">
        <v>46</v>
      </c>
      <c r="E24" s="39"/>
      <c r="F24" s="40"/>
      <c r="G24" s="42"/>
      <c r="H24" s="35"/>
    </row>
    <row r="25" spans="1:8" ht="36" customHeight="1" x14ac:dyDescent="0.25">
      <c r="A25" s="2" t="s">
        <v>4</v>
      </c>
      <c r="B25" s="3" t="s">
        <v>47</v>
      </c>
      <c r="C25" s="4"/>
      <c r="D25" s="11"/>
      <c r="E25" s="2" t="s">
        <v>22</v>
      </c>
      <c r="F25" s="3" t="s">
        <v>64</v>
      </c>
      <c r="G25" s="5"/>
      <c r="H25" s="5"/>
    </row>
    <row r="26" spans="1:8" ht="38.25" customHeight="1" x14ac:dyDescent="0.25">
      <c r="A26" s="2" t="s">
        <v>7</v>
      </c>
      <c r="B26" s="3" t="s">
        <v>48</v>
      </c>
      <c r="C26" s="4"/>
      <c r="D26" s="4"/>
      <c r="E26" s="6" t="s">
        <v>49</v>
      </c>
      <c r="F26" s="7" t="str">
        <f>CONCATENATE("OW w Sząbruku Sile (konto 851-",$J$3,"-3002)")</f>
        <v>OW w Sząbruku Sile (konto 851--3002)</v>
      </c>
      <c r="G26" s="8"/>
      <c r="H26" s="14"/>
    </row>
    <row r="27" spans="1:8" ht="22.5" x14ac:dyDescent="0.25">
      <c r="A27" s="2" t="s">
        <v>12</v>
      </c>
      <c r="B27" s="3" t="s">
        <v>50</v>
      </c>
      <c r="C27" s="4"/>
      <c r="D27" s="4"/>
      <c r="E27" s="6" t="s">
        <v>51</v>
      </c>
      <c r="F27" s="7" t="str">
        <f>CONCATENATE("wykorzystanie jachtów (konto 851-",$J$3,"-3003)")</f>
        <v>wykorzystanie jachtów (konto 851--3003)</v>
      </c>
      <c r="G27" s="8"/>
      <c r="H27" s="14"/>
    </row>
    <row r="28" spans="1:8" x14ac:dyDescent="0.25">
      <c r="A28" s="2" t="s">
        <v>22</v>
      </c>
      <c r="B28" s="3" t="s">
        <v>52</v>
      </c>
      <c r="C28" s="11"/>
      <c r="D28" s="11"/>
      <c r="E28" s="6" t="s">
        <v>53</v>
      </c>
      <c r="F28" s="7" t="str">
        <f>CONCATENATE("OW w Bałdach (konto 851-",$J$3,"-3004)")</f>
        <v>OW w Bałdach (konto 851--3004)</v>
      </c>
      <c r="G28" s="8"/>
      <c r="H28" s="14"/>
    </row>
    <row r="29" spans="1:8" x14ac:dyDescent="0.25">
      <c r="A29" s="2" t="s">
        <v>54</v>
      </c>
      <c r="B29" s="3" t="s">
        <v>55</v>
      </c>
      <c r="C29" s="2"/>
      <c r="D29" s="19"/>
      <c r="E29" s="2" t="s">
        <v>25</v>
      </c>
      <c r="F29" s="3" t="str">
        <f>CONCATENATE("Wydatki Baccalarium  (konto 851-",$J$3,"-3005)")</f>
        <v>Wydatki Baccalarium  (konto 851--3005)</v>
      </c>
      <c r="G29" s="5"/>
      <c r="H29" s="14"/>
    </row>
    <row r="30" spans="1:8" x14ac:dyDescent="0.25">
      <c r="A30" s="20" t="s">
        <v>40</v>
      </c>
      <c r="B30" s="21" t="s">
        <v>40</v>
      </c>
      <c r="C30" s="20" t="s">
        <v>40</v>
      </c>
      <c r="D30" s="20" t="s">
        <v>40</v>
      </c>
      <c r="E30" s="2" t="s">
        <v>28</v>
      </c>
      <c r="F30" s="3" t="str">
        <f>CONCATENATE("Umorzenia pożyczek  (konto 851-",$J$3," 3001)")</f>
        <v>Umorzenia pożyczek  (konto 851- 3001)</v>
      </c>
      <c r="G30" s="5"/>
      <c r="H30" s="14"/>
    </row>
    <row r="31" spans="1:8" x14ac:dyDescent="0.25">
      <c r="A31" s="20"/>
      <c r="B31" s="21"/>
      <c r="C31" s="22"/>
      <c r="D31" s="20"/>
      <c r="E31" s="2" t="s">
        <v>31</v>
      </c>
      <c r="F31" s="3" t="s">
        <v>56</v>
      </c>
      <c r="G31" s="5"/>
      <c r="H31" s="14"/>
    </row>
    <row r="32" spans="1:8" x14ac:dyDescent="0.25">
      <c r="A32" s="20" t="s">
        <v>40</v>
      </c>
      <c r="B32" s="23" t="s">
        <v>57</v>
      </c>
      <c r="C32" s="20"/>
      <c r="D32" s="22"/>
      <c r="E32" s="2" t="s">
        <v>32</v>
      </c>
      <c r="F32" s="3" t="str">
        <f>CONCATENATE("Pozostałe koszty Funduszu (konto 851-",$J$3,"-3099)")</f>
        <v>Pozostałe koszty Funduszu (konto 851--3099)</v>
      </c>
      <c r="G32" s="5"/>
      <c r="H32" s="14"/>
    </row>
    <row r="33" spans="1:8" x14ac:dyDescent="0.25">
      <c r="A33" s="20" t="s">
        <v>40</v>
      </c>
      <c r="B33" s="23" t="s">
        <v>58</v>
      </c>
      <c r="C33" s="20" t="s">
        <v>40</v>
      </c>
      <c r="D33" s="20" t="s">
        <v>40</v>
      </c>
      <c r="E33" s="1" t="s">
        <v>34</v>
      </c>
      <c r="F33" s="1" t="s">
        <v>59</v>
      </c>
      <c r="G33" s="24"/>
      <c r="H33" s="24"/>
    </row>
    <row r="34" spans="1:8" x14ac:dyDescent="0.25">
      <c r="A34" s="20" t="s">
        <v>40</v>
      </c>
      <c r="B34" s="25" t="s">
        <v>40</v>
      </c>
      <c r="C34" s="20" t="s">
        <v>40</v>
      </c>
      <c r="D34" s="20" t="s">
        <v>40</v>
      </c>
      <c r="E34" s="1" t="s">
        <v>36</v>
      </c>
      <c r="F34" s="1" t="s">
        <v>60</v>
      </c>
      <c r="G34" s="14" t="s">
        <v>40</v>
      </c>
      <c r="H34" s="26"/>
    </row>
    <row r="36" spans="1:8" x14ac:dyDescent="0.25">
      <c r="H36" s="28"/>
    </row>
    <row r="37" spans="1:8" x14ac:dyDescent="0.25">
      <c r="H37" s="28"/>
    </row>
  </sheetData>
  <mergeCells count="13">
    <mergeCell ref="F1:H1"/>
    <mergeCell ref="A2:B2"/>
    <mergeCell ref="H23:H24"/>
    <mergeCell ref="A3:H3"/>
    <mergeCell ref="A4:A5"/>
    <mergeCell ref="B4:B5"/>
    <mergeCell ref="E4:E5"/>
    <mergeCell ref="F4:F5"/>
    <mergeCell ref="A23:A24"/>
    <mergeCell ref="B23:B24"/>
    <mergeCell ref="E23:E24"/>
    <mergeCell ref="F23:F24"/>
    <mergeCell ref="G23:G24"/>
  </mergeCells>
  <pageMargins left="0.11811023622047245" right="0.11811023622047245" top="0.19685039370078741" bottom="0.19685039370078741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Zofia Konopka</cp:lastModifiedBy>
  <cp:lastPrinted>2021-12-22T08:44:20Z</cp:lastPrinted>
  <dcterms:created xsi:type="dcterms:W3CDTF">2021-11-22T07:20:37Z</dcterms:created>
  <dcterms:modified xsi:type="dcterms:W3CDTF">2025-02-17T14:16:05Z</dcterms:modified>
</cp:coreProperties>
</file>